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2/"/>
    </mc:Choice>
  </mc:AlternateContent>
  <xr:revisionPtr revIDLastSave="130" documentId="8_{C16F599A-88EB-4498-BDA1-F02C52B781B9}" xr6:coauthVersionLast="47" xr6:coauthVersionMax="47" xr10:uidLastSave="{B1E9565D-BABE-4C8B-9C2D-27E414B26816}"/>
  <bookViews>
    <workbookView xWindow="-98" yWindow="-98" windowWidth="28996" windowHeight="15796" activeTab="1" xr2:uid="{00000000-000D-0000-FFFF-FFFF00000000}"/>
  </bookViews>
  <sheets>
    <sheet name="ESO informacija 12.27" sheetId="7" r:id="rId1"/>
    <sheet name="1. Grafikai 12.27" sheetId="8" r:id="rId2"/>
    <sheet name="2. Tinklapiui 12.27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9" l="1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O16" i="7"/>
  <c r="O17" i="7" s="1"/>
  <c r="O15" i="7"/>
  <c r="O14" i="7"/>
  <c r="I5" i="9"/>
  <c r="I6" i="9"/>
  <c r="I7" i="9"/>
  <c r="G3" i="9"/>
  <c r="H7" i="8"/>
  <c r="H6" i="8"/>
  <c r="H5" i="8"/>
  <c r="H4" i="8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I10" i="9" s="1"/>
  <c r="D8" i="9"/>
  <c r="C8" i="9"/>
  <c r="E8" i="9"/>
  <c r="K8" i="9" l="1"/>
  <c r="M8" i="9" s="1"/>
  <c r="N8" i="9" s="1"/>
  <c r="O8" i="9" s="1"/>
  <c r="I4" i="8"/>
  <c r="I6" i="8"/>
  <c r="I7" i="8"/>
  <c r="I5" i="8" l="1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s="1"/>
  <c r="O8" i="7" s="1"/>
  <c r="O4" i="7" l="1"/>
</calcChain>
</file>

<file path=xl/sharedStrings.xml><?xml version="1.0" encoding="utf-8"?>
<sst xmlns="http://schemas.openxmlformats.org/spreadsheetml/2006/main" count="84" uniqueCount="53">
  <si>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</si>
  <si>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</si>
  <si>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</si>
  <si>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</si>
  <si>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</si>
  <si>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</si>
  <si>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</si>
  <si>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</si>
  <si>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r>
      <t>Kauno termofikacijos elektrinė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</si>
  <si>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Perlas energija</t>
    </r>
    <r>
      <rPr>
        <vertAlign val="superscript"/>
        <sz val="11"/>
        <color theme="1"/>
        <rFont val="Calibri"/>
        <family val="2"/>
        <charset val="186"/>
        <scheme val="minor"/>
      </rPr>
      <t>6</t>
    </r>
  </si>
  <si>
    <r>
      <t>Vilniaus elektra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</si>
  <si>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</si>
  <si>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</si>
  <si>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</si>
  <si>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</si>
  <si>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</si>
  <si>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</si>
  <si>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</si>
  <si>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</si>
  <si>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</si>
  <si>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</si>
  <si>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</si>
  <si>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Kauno termofikacijos elektrinė</t>
  </si>
  <si>
    <t>Panevėžio energija</t>
  </si>
  <si>
    <t>Perlas energija</t>
  </si>
  <si>
    <t>Scener</t>
  </si>
  <si>
    <t>Vilniaus elektra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</si>
  <si>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</si>
  <si>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</si>
  <si>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>- [nepriskirta] - visi nauji vartotojai ir iš komecijos grįžę į buitį (kai taikomas gyventojų tarifas)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</si>
  <si>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</si>
  <si>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</si>
  <si>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</si>
  <si>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</si>
  <si>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</si>
  <si>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</si>
  <si>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</si>
  <si>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</si>
  <si>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</si>
  <si>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</si>
  <si>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</si>
  <si>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</si>
  <si>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</si>
  <si>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</si>
  <si>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</si>
  <si>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</si>
  <si>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</si>
  <si>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</si>
  <si>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2023.01.01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</si>
  <si>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</si>
  <si>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Importuojama dalis į sheetą "Grafikai 12.27" pilkai pažymėta</t>
  </si>
  <si>
    <t xml:space="preserve">                                                                                              2022 m. gruodžio mėn. 27 d. duomenys</t>
  </si>
  <si>
    <t>2022 m. gruodžio mėn. 27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</si>
</sst>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b/>
      <vertAlign val="superscript"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4" fontId="0" fillId="0" borderId="0" xfId="0" applyNumberFormat="1"/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10" fillId="4" borderId="1" xfId="0" applyNumberFormat="1" applyFont="1" applyFill="1" applyBorder="1"/>
    <xf numFmtId="3" fontId="11" fillId="4" borderId="1" xfId="0" applyNumberFormat="1" applyFont="1" applyFill="1" applyBorder="1"/>
    <xf numFmtId="3" fontId="12" fillId="0" borderId="0" xfId="0" applyNumberFormat="1" applyFont="1"/>
    <xf numFmtId="0" fontId="13" fillId="3" borderId="1" xfId="0" applyFont="1" applyFill="1" applyBorder="1"/>
    <xf numFmtId="3" fontId="0" fillId="0" borderId="0" xfId="0" applyNumberFormat="1"/>
    <xf numFmtId="0" fontId="14" fillId="0" borderId="1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8" xfId="0" applyFont="1" applyBorder="1"/>
    <xf numFmtId="3" fontId="13" fillId="3" borderId="1" xfId="0" applyNumberFormat="1" applyFont="1" applyFill="1" applyBorder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11" fillId="0" borderId="1" xfId="0" applyFont="1" applyBorder="1" applyAlignment="1">
      <alignment wrapText="1"/>
    </xf>
    <xf numFmtId="14" fontId="0" fillId="0" borderId="1" xfId="0" applyNumberFormat="1" applyBorder="1"/>
    <xf numFmtId="0" fontId="1" fillId="0" borderId="0" xfId="0" applyFont="1"/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12.27'!$I$3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12.27'!$I$4</c:f>
              <c:numCache>
                <c:formatCode>#\ ##0\ _€</c:formatCode>
                <c:ptCount val="1"/>
                <c:pt idx="0">
                  <c:v>95542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12.27'!$K$3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12.27'!$K$4</c:f>
              <c:numCache>
                <c:formatCode>#\ ##0\ _€</c:formatCode>
                <c:ptCount val="1"/>
                <c:pt idx="0">
                  <c:v>2161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12.27'!$A$4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EEBC66-2FAF-417B-97D7-B93A54DEFA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330D1A-E2C5-4F7F-AAAD-8431A82FE9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404A2F8-B80C-4A9A-9526-B57690F21C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49D801B-A0B7-4080-8451-8C9EA485A6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E7AC97-2EEE-4431-8D5E-F6BCC12C8C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BD6CD5B-C2A1-498F-91DA-A20661043E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15A98C5-4F8A-4A9E-BC7D-E65E345505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12.27'!$B$3:$H$3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12.27'!$B$4:$H$4</c:f>
              <c:numCache>
                <c:formatCode>#\ ##0\ _€</c:formatCode>
                <c:ptCount val="7"/>
                <c:pt idx="0">
                  <c:v>131</c:v>
                </c:pt>
                <c:pt idx="1">
                  <c:v>347</c:v>
                </c:pt>
                <c:pt idx="2">
                  <c:v>15415</c:v>
                </c:pt>
                <c:pt idx="3">
                  <c:v>14761</c:v>
                </c:pt>
                <c:pt idx="4">
                  <c:v>64596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16,1%</c:v>
                  </c:pt>
                  <c:pt idx="3">
                    <c:v>15,4%</c:v>
                  </c:pt>
                  <c:pt idx="4">
                    <c:v>67,6%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12.27'!$A$5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0BA91B4-9DE9-4223-ABE3-ED43530783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75452B7-D8F2-4F2D-9A17-8065BDE3E4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6CFD05-E35D-46E2-BDC1-39C67CA926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51F780B-CF3D-4C79-A3DD-0154370E6B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5D2DD9E-3F4A-4011-A38E-9911DB3792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AF6C284-2097-4AF2-BA31-0729214CAD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3499B59-C1F4-4836-95A2-39C763EB3E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12.27'!$B$3:$H$3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12.27'!$B$5:$H$5</c:f>
              <c:numCache>
                <c:formatCode>#\ ##0\ _€</c:formatCode>
                <c:ptCount val="7"/>
                <c:pt idx="0">
                  <c:v>718</c:v>
                </c:pt>
                <c:pt idx="1">
                  <c:v>3913</c:v>
                </c:pt>
                <c:pt idx="2">
                  <c:v>70739</c:v>
                </c:pt>
                <c:pt idx="3">
                  <c:v>72226</c:v>
                </c:pt>
                <c:pt idx="4">
                  <c:v>537754</c:v>
                </c:pt>
                <c:pt idx="5">
                  <c:v>48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10,2%</c:v>
                  </c:pt>
                  <c:pt idx="3">
                    <c:v>10,5%</c:v>
                  </c:pt>
                  <c:pt idx="4">
                    <c:v>77,9%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12.27'!$A$6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11606AB-7E0E-48E9-85B8-BD26DF12DD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85253543-6A8C-4974-B6D0-638BED1261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273295-6FAE-4894-91F7-D8D03FDFD8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3351BF2-5799-4436-AB55-6DC54281CA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BB52DC-4B30-4AC7-9957-7DE1B1D5A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B8DDCA-FDD6-44E0-9193-2E050FA5D5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D1EC334-89B7-468B-B3CE-A077105C81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12.27'!$B$3:$H$3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12.27'!$B$6:$H$6</c:f>
              <c:numCache>
                <c:formatCode>#\ ##0\ _€</c:formatCode>
                <c:ptCount val="7"/>
                <c:pt idx="0">
                  <c:v>199</c:v>
                </c:pt>
                <c:pt idx="1">
                  <c:v>1076</c:v>
                </c:pt>
                <c:pt idx="2">
                  <c:v>27392</c:v>
                </c:pt>
                <c:pt idx="3">
                  <c:v>31977</c:v>
                </c:pt>
                <c:pt idx="4">
                  <c:v>301336</c:v>
                </c:pt>
                <c:pt idx="5">
                  <c:v>18</c:v>
                </c:pt>
                <c:pt idx="6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7,0%</c:v>
                  </c:pt>
                  <c:pt idx="3">
                    <c:v>8,1%</c:v>
                  </c:pt>
                  <c:pt idx="4">
                    <c:v>76,5%</c:v>
                  </c:pt>
                  <c:pt idx="5">
                    <c:v>0,005%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12.27'!$A$7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12.27'!$B$3:$H$3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12.27'!$B$7:$H$7</c:f>
              <c:numCache>
                <c:formatCode>#\ ##0\ _€</c:formatCode>
                <c:ptCount val="7"/>
                <c:pt idx="0">
                  <c:v>19</c:v>
                </c:pt>
                <c:pt idx="1">
                  <c:v>125</c:v>
                </c:pt>
                <c:pt idx="2">
                  <c:v>759</c:v>
                </c:pt>
                <c:pt idx="3">
                  <c:v>1381</c:v>
                </c:pt>
                <c:pt idx="4">
                  <c:v>4154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12.27'!$A$8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97561EE-5E4B-4CB1-93EB-B565FD57E0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C6B96A1-5637-4945-A2F1-0AED5FB84C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28B817-509D-419D-8476-7A5F7DF82A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F361E2D-FD4C-4F81-A011-8FE0C19714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7B57D9B-1126-4A95-B2F2-D4B71DD91D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FF5C157-1BCA-465C-A0F8-ECA38BF2BD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CE39BE0-3472-4082-8BB1-9781CEF72B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12.27'!$B$3:$H$3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12.27'!$B$8:$H$8</c:f>
              <c:numCache>
                <c:formatCode>#\ ##0\ _€</c:formatCode>
                <c:ptCount val="7"/>
                <c:pt idx="0">
                  <c:v>1067</c:v>
                </c:pt>
                <c:pt idx="1">
                  <c:v>5461</c:v>
                </c:pt>
                <c:pt idx="2">
                  <c:v>114305</c:v>
                </c:pt>
                <c:pt idx="3">
                  <c:v>120345</c:v>
                </c:pt>
                <c:pt idx="4">
                  <c:v>907840</c:v>
                </c:pt>
                <c:pt idx="5">
                  <c:v>74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12.27'!$B$13:$H$13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9,6%</c:v>
                  </c:pt>
                  <c:pt idx="3">
                    <c:v>10,1%</c:v>
                  </c:pt>
                  <c:pt idx="4">
                    <c:v>76,5%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12.27'!$I$3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F5ECAE3-BBA8-43EA-A2DD-B4C4E70C497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12D7E5C-F2DC-484C-9439-049145E669B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12.27'!$I$5</c:f>
              <c:numCache>
                <c:formatCode>#\ ##0\ _€</c:formatCode>
                <c:ptCount val="1"/>
                <c:pt idx="0">
                  <c:v>690486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12.27'!$J$10</c15:f>
                <c15:dlblRangeCache>
                  <c:ptCount val="1"/>
                  <c:pt idx="0">
                    <c:v>93%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12.27'!$K$3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7CB908-FFC0-4E11-A0B7-F0D47C5364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1418BF42-70EB-4D23-983E-5084CB17EA3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12.27'!$K$5</c:f>
              <c:numCache>
                <c:formatCode>#\ ##0\ _€</c:formatCode>
                <c:ptCount val="1"/>
                <c:pt idx="0">
                  <c:v>48400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12.27'!$K$10</c15:f>
                <c15:dlblRangeCache>
                  <c:ptCount val="1"/>
                  <c:pt idx="0">
                    <c:v>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12.27'!$I$3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2049E4-BF86-41E1-8D1B-5585C2AD48D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FC9E890-15FD-41EB-A971-BB71C73502C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AF7A104-1C83-417E-AEB0-A091061708E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421AAAF-3AC0-4677-BF1C-E94EBC8B15E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513D3DF-8012-4475-9332-F3631677280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760F4CAC-99E8-4D93-AE3F-4B810325062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27F81EA-E195-497E-8242-AF6D7567CDA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23BE84C-21CF-4379-B293-990824CD29F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12.27'!$A$4:$A$8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12.27'!$I$4:$I$8</c:f>
              <c:numCache>
                <c:formatCode>#\ ##0\ _€</c:formatCode>
                <c:ptCount val="5"/>
                <c:pt idx="0">
                  <c:v>95542</c:v>
                </c:pt>
                <c:pt idx="1">
                  <c:v>690486</c:v>
                </c:pt>
                <c:pt idx="2">
                  <c:v>394006</c:v>
                </c:pt>
                <c:pt idx="3">
                  <c:v>6999</c:v>
                </c:pt>
                <c:pt idx="4">
                  <c:v>1187033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12.27'!$J$9:$J$13</c15:f>
                <c15:dlblRangeCache>
                  <c:ptCount val="5"/>
                  <c:pt idx="0">
                    <c:v>98%</c:v>
                  </c:pt>
                  <c:pt idx="1">
                    <c:v>93%</c:v>
                  </c:pt>
                  <c:pt idx="2">
                    <c:v>46%</c:v>
                  </c:pt>
                  <c:pt idx="3">
                    <c:v>40%</c:v>
                  </c:pt>
                  <c:pt idx="4">
                    <c:v>69%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12.27'!$K$3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875B3A3-4022-4E9B-A730-E67A1B94D72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580D304-40F3-402F-B732-BCC311C4E9D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12.27'!$A$4:$A$8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12.27'!$K$4:$K$8</c:f>
              <c:numCache>
                <c:formatCode>#\ ##0\ _€</c:formatCode>
                <c:ptCount val="5"/>
                <c:pt idx="0">
                  <c:v>2161</c:v>
                </c:pt>
                <c:pt idx="1">
                  <c:v>48400</c:v>
                </c:pt>
                <c:pt idx="2">
                  <c:v>462013</c:v>
                </c:pt>
                <c:pt idx="3">
                  <c:v>10402</c:v>
                </c:pt>
                <c:pt idx="4" formatCode="_-* #\ ##0\ _€_-;\-* #\ ##0\ _€_-;_-* &quot;-&quot;\ _€_-;_-@_-">
                  <c:v>522976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12.27'!$K$9:$K$13</c15:f>
                <c15:dlblRangeCache>
                  <c:ptCount val="5"/>
                  <c:pt idx="0">
                    <c:v>2%</c:v>
                  </c:pt>
                  <c:pt idx="1">
                    <c:v>7%</c:v>
                  </c:pt>
                  <c:pt idx="2">
                    <c:v>54%</c:v>
                  </c:pt>
                  <c:pt idx="3">
                    <c:v>60%</c:v>
                  </c:pt>
                  <c:pt idx="4">
                    <c:v>31%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  <row r="5">
          <cell r="G5">
            <v>1</v>
          </cell>
        </row>
        <row r="7">
          <cell r="G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I40" sqref="I40"/>
    </sheetView>
  </sheetViews>
  <sheetFormatPr defaultRowHeight="14.25" x14ac:dyDescent="0.45"/>
  <cols>
    <col min="1" max="1" width="23" bestFit="1" customWidth="1"/>
    <col min="2" max="2" width="13.86328125" customWidth="1"/>
    <col min="3" max="3" width="18.59765625" bestFit="1" customWidth="1"/>
    <col min="4" max="4" width="14.73046875" bestFit="1" customWidth="1"/>
    <col min="5" max="5" width="16" bestFit="1" customWidth="1"/>
    <col min="6" max="6" width="14.1328125" customWidth="1"/>
    <col min="7" max="7" width="13.8632812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86328125" customWidth="1"/>
    <col min="15" max="15" width="20.1328125" customWidth="1"/>
    <col min="16" max="16" width="23.86328125" customWidth="1"/>
    <col min="17" max="17" width="14.3984375" bestFit="1" customWidth="1"/>
  </cols>
  <sheetData>
    <row r="1" spans="1:18" x14ac:dyDescent="0.45">
      <c r="A1" s="51" t="s">
        <v>50</v>
      </c>
      <c r="B1" s="51"/>
      <c r="C1" s="51"/>
      <c r="D1" s="50" t="s">
        <v>51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8" s="3" customFormat="1" ht="40.5" customHeight="1" x14ac:dyDescent="0.4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3" t="s">
        <v>11</v>
      </c>
      <c r="L3" s="22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45">
      <c r="A4" s="21">
        <v>1</v>
      </c>
      <c r="B4" s="37">
        <v>131</v>
      </c>
      <c r="C4" s="38">
        <v>347</v>
      </c>
      <c r="D4" s="38">
        <v>15415</v>
      </c>
      <c r="E4" s="38">
        <v>14761</v>
      </c>
      <c r="F4" s="38">
        <v>64596</v>
      </c>
      <c r="G4" s="38">
        <v>1</v>
      </c>
      <c r="H4" s="38">
        <v>8</v>
      </c>
      <c r="I4" s="38">
        <v>0</v>
      </c>
      <c r="J4" s="38">
        <v>0</v>
      </c>
      <c r="K4" s="33">
        <f>SUM(B4:J4)+P4</f>
        <v>95542</v>
      </c>
      <c r="L4" s="32">
        <v>97703</v>
      </c>
      <c r="M4" s="7">
        <f>L4-K4</f>
        <v>2161</v>
      </c>
      <c r="N4" s="6">
        <f>M4/L4</f>
        <v>2.2118051646315876E-2</v>
      </c>
      <c r="O4" s="6">
        <f>1-N4</f>
        <v>0.97788194835368414</v>
      </c>
      <c r="P4" s="41">
        <v>283</v>
      </c>
      <c r="Q4" s="36"/>
      <c r="R4" s="36"/>
    </row>
    <row r="5" spans="1:18" x14ac:dyDescent="0.45">
      <c r="A5" s="21">
        <v>2</v>
      </c>
      <c r="B5" s="39">
        <v>718</v>
      </c>
      <c r="C5" s="40">
        <v>3913</v>
      </c>
      <c r="D5" s="40">
        <v>70739</v>
      </c>
      <c r="E5" s="40">
        <v>72226</v>
      </c>
      <c r="F5" s="40">
        <v>537754</v>
      </c>
      <c r="G5" s="40"/>
      <c r="H5" s="40">
        <v>48</v>
      </c>
      <c r="I5" s="40">
        <v>0</v>
      </c>
      <c r="J5" s="40">
        <v>0</v>
      </c>
      <c r="K5" s="33">
        <f t="shared" ref="K5:K7" si="0">SUM(B5:J5)+P5</f>
        <v>690486</v>
      </c>
      <c r="L5" s="32">
        <v>738886</v>
      </c>
      <c r="M5" s="7">
        <f t="shared" ref="M5:M8" si="1">L5-K5</f>
        <v>48400</v>
      </c>
      <c r="N5" s="6">
        <f t="shared" ref="N5:N8" si="2">M5/L5</f>
        <v>6.5504015504421517E-2</v>
      </c>
      <c r="O5" s="6">
        <f t="shared" ref="O5:O8" si="3">1-N5</f>
        <v>0.93449598449557847</v>
      </c>
      <c r="P5" s="41">
        <v>5088</v>
      </c>
      <c r="Q5" s="36"/>
      <c r="R5" s="36"/>
    </row>
    <row r="6" spans="1:18" x14ac:dyDescent="0.45">
      <c r="A6" s="21">
        <v>3</v>
      </c>
      <c r="B6" s="39">
        <v>199</v>
      </c>
      <c r="C6" s="40">
        <v>1076</v>
      </c>
      <c r="D6" s="40">
        <v>27392</v>
      </c>
      <c r="E6" s="40">
        <v>31977</v>
      </c>
      <c r="F6" s="40">
        <v>301336</v>
      </c>
      <c r="G6" s="40">
        <v>13</v>
      </c>
      <c r="H6" s="40">
        <v>18</v>
      </c>
      <c r="I6" s="40">
        <v>0</v>
      </c>
      <c r="J6" s="40">
        <v>0</v>
      </c>
      <c r="K6" s="33">
        <f t="shared" si="0"/>
        <v>394006</v>
      </c>
      <c r="L6" s="32">
        <v>856019</v>
      </c>
      <c r="M6" s="7">
        <f t="shared" si="1"/>
        <v>462013</v>
      </c>
      <c r="N6" s="6">
        <f t="shared" si="2"/>
        <v>0.53972283325486936</v>
      </c>
      <c r="O6" s="6">
        <f t="shared" si="3"/>
        <v>0.46027716674513064</v>
      </c>
      <c r="P6" s="41">
        <v>31995</v>
      </c>
      <c r="Q6" s="36"/>
      <c r="R6" s="36"/>
    </row>
    <row r="7" spans="1:18" x14ac:dyDescent="0.45">
      <c r="A7" s="21" t="s">
        <v>17</v>
      </c>
      <c r="B7" s="39">
        <v>19</v>
      </c>
      <c r="C7" s="40">
        <v>125</v>
      </c>
      <c r="D7" s="40">
        <v>759</v>
      </c>
      <c r="E7" s="40">
        <v>1381</v>
      </c>
      <c r="F7" s="40">
        <v>4154</v>
      </c>
      <c r="G7" s="40"/>
      <c r="H7" s="40">
        <v>0</v>
      </c>
      <c r="I7" s="40">
        <v>0</v>
      </c>
      <c r="J7" s="40">
        <v>0</v>
      </c>
      <c r="K7" s="33">
        <f t="shared" si="0"/>
        <v>6999</v>
      </c>
      <c r="L7" s="32">
        <v>17401</v>
      </c>
      <c r="M7" s="7">
        <f t="shared" si="1"/>
        <v>10402</v>
      </c>
      <c r="N7" s="6">
        <f t="shared" si="2"/>
        <v>0.5977817366817999</v>
      </c>
      <c r="O7" s="6">
        <f t="shared" si="3"/>
        <v>0.4022182633182001</v>
      </c>
      <c r="P7" s="41">
        <v>561</v>
      </c>
      <c r="Q7" s="36"/>
      <c r="R7" s="36"/>
    </row>
    <row r="8" spans="1:18" x14ac:dyDescent="0.45">
      <c r="A8" s="21" t="s">
        <v>18</v>
      </c>
      <c r="B8" s="24">
        <f t="shared" ref="B8:K8" si="4">SUM(B4:B7)</f>
        <v>1067</v>
      </c>
      <c r="C8" s="24">
        <f t="shared" si="4"/>
        <v>5461</v>
      </c>
      <c r="D8" s="24">
        <f t="shared" si="4"/>
        <v>114305</v>
      </c>
      <c r="E8" s="24">
        <f t="shared" si="4"/>
        <v>120345</v>
      </c>
      <c r="F8" s="24">
        <f t="shared" si="4"/>
        <v>907840</v>
      </c>
      <c r="G8" s="24">
        <f t="shared" si="4"/>
        <v>14</v>
      </c>
      <c r="H8" s="24">
        <f t="shared" si="4"/>
        <v>74</v>
      </c>
      <c r="I8" s="24">
        <f t="shared" si="4"/>
        <v>0</v>
      </c>
      <c r="J8" s="24">
        <f t="shared" si="4"/>
        <v>0</v>
      </c>
      <c r="K8" s="24">
        <f t="shared" si="4"/>
        <v>1187033</v>
      </c>
      <c r="L8" s="24">
        <f>SUM(L4:L7)</f>
        <v>1710009</v>
      </c>
      <c r="M8" s="7">
        <f t="shared" si="1"/>
        <v>522976</v>
      </c>
      <c r="N8" s="6">
        <f t="shared" si="2"/>
        <v>0.3058323084849261</v>
      </c>
      <c r="O8" s="6">
        <f t="shared" si="3"/>
        <v>0.69416769151507385</v>
      </c>
      <c r="P8" s="35">
        <v>37927</v>
      </c>
      <c r="Q8" s="36"/>
      <c r="R8" s="36"/>
    </row>
    <row r="10" spans="1:18" x14ac:dyDescent="0.45">
      <c r="K10" s="36"/>
      <c r="L10" s="36"/>
    </row>
    <row r="12" spans="1:18" ht="15.75" x14ac:dyDescent="0.45">
      <c r="A12" s="42" t="s">
        <v>19</v>
      </c>
      <c r="C12" s="9"/>
      <c r="K12" s="36"/>
      <c r="L12" s="36"/>
      <c r="M12" s="36"/>
      <c r="P12" s="36"/>
    </row>
    <row r="13" spans="1:18" s="57" customFormat="1" ht="42.75" x14ac:dyDescent="0.45">
      <c r="A13" s="43" t="s">
        <v>20</v>
      </c>
      <c r="B13" s="44" t="s">
        <v>2</v>
      </c>
      <c r="C13" s="44" t="s">
        <v>3</v>
      </c>
      <c r="D13" s="44" t="s">
        <v>4</v>
      </c>
      <c r="E13" s="44" t="s">
        <v>5</v>
      </c>
      <c r="F13" s="44" t="s">
        <v>6</v>
      </c>
      <c r="G13" s="45" t="s">
        <v>7</v>
      </c>
      <c r="H13" s="45" t="s">
        <v>21</v>
      </c>
      <c r="I13" s="44" t="s">
        <v>22</v>
      </c>
      <c r="J13" s="44" t="s">
        <v>23</v>
      </c>
      <c r="K13" s="44" t="s">
        <v>24</v>
      </c>
      <c r="L13" s="44" t="s">
        <v>25</v>
      </c>
      <c r="M13" s="44" t="s">
        <v>26</v>
      </c>
      <c r="N13" s="44" t="s">
        <v>27</v>
      </c>
      <c r="O13" s="44" t="s">
        <v>11</v>
      </c>
    </row>
    <row r="14" spans="1:18" x14ac:dyDescent="0.45">
      <c r="A14" s="46">
        <v>44886</v>
      </c>
      <c r="B14" s="2">
        <v>18</v>
      </c>
      <c r="C14" s="2">
        <v>218</v>
      </c>
      <c r="D14" s="2">
        <v>411</v>
      </c>
      <c r="E14" s="2">
        <v>364</v>
      </c>
      <c r="F14" s="2">
        <v>3577</v>
      </c>
      <c r="G14" s="47">
        <v>17</v>
      </c>
      <c r="H14" s="47">
        <v>104</v>
      </c>
      <c r="I14" s="2">
        <v>1</v>
      </c>
      <c r="J14" s="2">
        <v>1</v>
      </c>
      <c r="K14" s="2">
        <v>40062</v>
      </c>
      <c r="L14" s="2">
        <v>1</v>
      </c>
      <c r="M14" s="2">
        <v>179</v>
      </c>
      <c r="N14" s="2">
        <v>2009</v>
      </c>
      <c r="O14" s="1">
        <f>SUM(B14:N14)</f>
        <v>46962</v>
      </c>
    </row>
    <row r="15" spans="1:18" x14ac:dyDescent="0.45">
      <c r="A15" s="48">
        <v>44914</v>
      </c>
      <c r="B15" s="1">
        <v>24</v>
      </c>
      <c r="C15" s="1">
        <v>288</v>
      </c>
      <c r="D15" s="1">
        <v>1456</v>
      </c>
      <c r="E15" s="1">
        <v>765</v>
      </c>
      <c r="F15" s="1">
        <v>7657</v>
      </c>
      <c r="G15" s="1">
        <v>18</v>
      </c>
      <c r="H15" s="1">
        <v>104</v>
      </c>
      <c r="I15" s="1">
        <v>2</v>
      </c>
      <c r="J15" s="1">
        <v>1</v>
      </c>
      <c r="K15" s="1">
        <v>38399</v>
      </c>
      <c r="L15" s="1">
        <v>1</v>
      </c>
      <c r="M15" s="1">
        <v>179</v>
      </c>
      <c r="N15" s="1">
        <v>2197</v>
      </c>
      <c r="O15" s="1">
        <f>SUM(B15:N15)</f>
        <v>51091</v>
      </c>
    </row>
    <row r="16" spans="1:18" x14ac:dyDescent="0.45">
      <c r="A16" s="48">
        <v>44922</v>
      </c>
      <c r="B16" s="1">
        <v>24</v>
      </c>
      <c r="C16" s="1">
        <v>286</v>
      </c>
      <c r="D16" s="1">
        <v>1504</v>
      </c>
      <c r="E16" s="1">
        <v>772</v>
      </c>
      <c r="F16" s="1">
        <v>7874</v>
      </c>
      <c r="G16" s="1">
        <v>18</v>
      </c>
      <c r="H16" s="1">
        <v>104</v>
      </c>
      <c r="I16" s="1">
        <v>2</v>
      </c>
      <c r="J16" s="1">
        <v>1</v>
      </c>
      <c r="K16" s="1">
        <v>38324</v>
      </c>
      <c r="L16" s="1">
        <v>1</v>
      </c>
      <c r="M16" s="1">
        <v>181</v>
      </c>
      <c r="N16" s="1">
        <v>2242</v>
      </c>
      <c r="O16" s="1">
        <f>SUM(B16:N16)</f>
        <v>51333</v>
      </c>
    </row>
    <row r="17" spans="1:15" x14ac:dyDescent="0.45">
      <c r="A17" s="1" t="s">
        <v>28</v>
      </c>
      <c r="B17" s="1">
        <f>B16-B15</f>
        <v>0</v>
      </c>
      <c r="C17" s="1">
        <f t="shared" ref="C17:N17" si="5">C16-C15</f>
        <v>-2</v>
      </c>
      <c r="D17" s="1">
        <f t="shared" si="5"/>
        <v>48</v>
      </c>
      <c r="E17" s="1">
        <f t="shared" si="5"/>
        <v>7</v>
      </c>
      <c r="F17" s="1">
        <f t="shared" si="5"/>
        <v>217</v>
      </c>
      <c r="G17" s="1">
        <f t="shared" si="5"/>
        <v>0</v>
      </c>
      <c r="H17" s="1">
        <f t="shared" si="5"/>
        <v>0</v>
      </c>
      <c r="I17" s="1">
        <f t="shared" si="5"/>
        <v>0</v>
      </c>
      <c r="J17" s="1">
        <f t="shared" si="5"/>
        <v>0</v>
      </c>
      <c r="K17" s="1">
        <f t="shared" si="5"/>
        <v>-75</v>
      </c>
      <c r="L17" s="1">
        <f t="shared" si="5"/>
        <v>0</v>
      </c>
      <c r="M17" s="1">
        <f t="shared" si="5"/>
        <v>2</v>
      </c>
      <c r="N17" s="1">
        <f t="shared" si="5"/>
        <v>45</v>
      </c>
      <c r="O17" s="1">
        <f>O16-O15</f>
        <v>242</v>
      </c>
    </row>
    <row r="20" spans="1:15" ht="15.75" x14ac:dyDescent="0.45">
      <c r="A20" s="52" t="s">
        <v>29</v>
      </c>
      <c r="B20" s="52"/>
      <c r="C20" s="52"/>
      <c r="D20" s="52"/>
      <c r="E20" s="52"/>
      <c r="F20" s="52"/>
      <c r="G20" s="52"/>
      <c r="H20" s="52"/>
      <c r="I20" s="52"/>
    </row>
    <row r="21" spans="1:15" ht="15.75" x14ac:dyDescent="0.45">
      <c r="A21" s="49" t="s">
        <v>48</v>
      </c>
    </row>
    <row r="22" spans="1:15" ht="15.75" x14ac:dyDescent="0.45">
      <c r="A22" s="49" t="s">
        <v>30</v>
      </c>
    </row>
    <row r="23" spans="1:15" ht="15.75" x14ac:dyDescent="0.45">
      <c r="A23" s="49" t="s">
        <v>31</v>
      </c>
    </row>
    <row r="24" spans="1:15" ht="15.75" x14ac:dyDescent="0.45">
      <c r="A24" s="49" t="s">
        <v>49</v>
      </c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tabSelected="1" topLeftCell="A10" zoomScale="85" zoomScaleNormal="85" workbookViewId="0">
      <selection activeCell="A22" sqref="A22"/>
    </sheetView>
  </sheetViews>
  <sheetFormatPr defaultRowHeight="14.25" x14ac:dyDescent="0.45"/>
  <cols>
    <col min="1" max="1" width="23.1328125" customWidth="1"/>
    <col min="2" max="2" width="13.1328125" customWidth="1"/>
    <col min="3" max="4" width="15.1328125" customWidth="1"/>
    <col min="5" max="5" width="9.86328125" customWidth="1"/>
    <col min="6" max="6" width="10.59765625" customWidth="1"/>
    <col min="7" max="7" width="9.3984375" customWidth="1"/>
    <col min="8" max="8" width="12.3984375" customWidth="1"/>
    <col min="9" max="9" width="14.86328125" customWidth="1"/>
    <col min="10" max="10" width="15.1328125" customWidth="1"/>
    <col min="11" max="11" width="16" customWidth="1"/>
    <col min="12" max="12" width="14.3984375" customWidth="1"/>
    <col min="13" max="13" width="20.1328125" customWidth="1"/>
    <col min="14" max="14" width="30.1328125" bestFit="1" customWidth="1"/>
    <col min="15" max="15" width="14.3984375" bestFit="1" customWidth="1"/>
  </cols>
  <sheetData>
    <row r="1" spans="1:12" x14ac:dyDescent="0.45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45">
      <c r="A2" s="1"/>
      <c r="B2" s="54"/>
      <c r="C2" s="55"/>
      <c r="D2" s="55"/>
      <c r="E2" s="55"/>
      <c r="F2" s="55"/>
      <c r="G2" s="55"/>
      <c r="H2" s="55"/>
      <c r="I2" s="56"/>
    </row>
    <row r="3" spans="1:12" s="3" customFormat="1" ht="70.5" customHeight="1" x14ac:dyDescent="0.4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22</v>
      </c>
      <c r="H3" s="25" t="str">
        <f>[1]Sheet1!$G$4</f>
        <v>Imlitex</v>
      </c>
      <c r="I3" s="27" t="s">
        <v>32</v>
      </c>
      <c r="J3" s="4" t="s">
        <v>33</v>
      </c>
      <c r="K3" s="4" t="s">
        <v>34</v>
      </c>
      <c r="L3" s="4" t="s">
        <v>14</v>
      </c>
    </row>
    <row r="4" spans="1:12" x14ac:dyDescent="0.45">
      <c r="A4" s="28" t="s">
        <v>35</v>
      </c>
      <c r="B4" s="29">
        <f>'ESO informacija 12.27'!B4</f>
        <v>131</v>
      </c>
      <c r="C4" s="29">
        <f>'ESO informacija 12.27'!C4</f>
        <v>347</v>
      </c>
      <c r="D4" s="29">
        <f>'ESO informacija 12.27'!D4</f>
        <v>15415</v>
      </c>
      <c r="E4" s="29">
        <f>'ESO informacija 12.27'!E4</f>
        <v>14761</v>
      </c>
      <c r="F4" s="29">
        <f>'ESO informacija 12.27'!F4</f>
        <v>64596</v>
      </c>
      <c r="G4" s="29">
        <f>'ESO informacija 12.27'!H4</f>
        <v>8</v>
      </c>
      <c r="H4" s="29">
        <f>[1]Sheet1!$G$5</f>
        <v>1</v>
      </c>
      <c r="I4" s="30">
        <f>'ESO informacija 12.27'!K4</f>
        <v>95542</v>
      </c>
      <c r="J4" s="10">
        <f>'ESO informacija 12.27'!L4</f>
        <v>97703</v>
      </c>
      <c r="K4" s="10">
        <f>J4-I4</f>
        <v>2161</v>
      </c>
      <c r="L4" s="11">
        <f>K4/J4</f>
        <v>2.2118051646315876E-2</v>
      </c>
    </row>
    <row r="5" spans="1:12" x14ac:dyDescent="0.45">
      <c r="A5" s="28" t="s">
        <v>36</v>
      </c>
      <c r="B5" s="29">
        <f>'ESO informacija 12.27'!B5</f>
        <v>718</v>
      </c>
      <c r="C5" s="29">
        <f>'ESO informacija 12.27'!C5</f>
        <v>3913</v>
      </c>
      <c r="D5" s="29">
        <f>'ESO informacija 12.27'!D5</f>
        <v>70739</v>
      </c>
      <c r="E5" s="29">
        <f>'ESO informacija 12.27'!E5</f>
        <v>72226</v>
      </c>
      <c r="F5" s="29">
        <f>'ESO informacija 12.27'!F5</f>
        <v>537754</v>
      </c>
      <c r="G5" s="29">
        <f>'ESO informacija 12.27'!H5</f>
        <v>48</v>
      </c>
      <c r="H5" s="29">
        <f>[1]Sheet1!$G$6</f>
        <v>0</v>
      </c>
      <c r="I5" s="30">
        <f>'ESO informacija 12.27'!K5</f>
        <v>690486</v>
      </c>
      <c r="J5" s="10">
        <f>'ESO informacija 12.27'!L5</f>
        <v>738886</v>
      </c>
      <c r="K5" s="10">
        <f t="shared" ref="K5:K8" si="0">J5-I5</f>
        <v>48400</v>
      </c>
      <c r="L5" s="11">
        <f t="shared" ref="L5:L7" si="1">K5/J5</f>
        <v>6.5504015504421517E-2</v>
      </c>
    </row>
    <row r="6" spans="1:12" x14ac:dyDescent="0.45">
      <c r="A6" s="28" t="s">
        <v>37</v>
      </c>
      <c r="B6" s="29">
        <f>'ESO informacija 12.27'!B6</f>
        <v>199</v>
      </c>
      <c r="C6" s="29">
        <f>'ESO informacija 12.27'!C6</f>
        <v>1076</v>
      </c>
      <c r="D6" s="29">
        <f>'ESO informacija 12.27'!D6</f>
        <v>27392</v>
      </c>
      <c r="E6" s="29">
        <f>'ESO informacija 12.27'!E6</f>
        <v>31977</v>
      </c>
      <c r="F6" s="29">
        <f>'ESO informacija 12.27'!F6</f>
        <v>301336</v>
      </c>
      <c r="G6" s="29">
        <f>'ESO informacija 12.27'!H6</f>
        <v>18</v>
      </c>
      <c r="H6" s="29">
        <f>[1]Sheet1!$G$7</f>
        <v>13</v>
      </c>
      <c r="I6" s="30">
        <f>'ESO informacija 12.27'!K6</f>
        <v>394006</v>
      </c>
      <c r="J6" s="10">
        <f>'ESO informacija 12.27'!L6</f>
        <v>856019</v>
      </c>
      <c r="K6" s="10">
        <f t="shared" si="0"/>
        <v>462013</v>
      </c>
      <c r="L6" s="11">
        <f t="shared" si="1"/>
        <v>0.53972283325486936</v>
      </c>
    </row>
    <row r="7" spans="1:12" x14ac:dyDescent="0.45">
      <c r="A7" s="31" t="s">
        <v>38</v>
      </c>
      <c r="B7" s="29">
        <f>'ESO informacija 12.27'!B7</f>
        <v>19</v>
      </c>
      <c r="C7" s="29">
        <f>'ESO informacija 12.27'!C7</f>
        <v>125</v>
      </c>
      <c r="D7" s="29">
        <f>'ESO informacija 12.27'!D7</f>
        <v>759</v>
      </c>
      <c r="E7" s="29">
        <f>'ESO informacija 12.27'!E7</f>
        <v>1381</v>
      </c>
      <c r="F7" s="29">
        <f>'ESO informacija 12.27'!F7</f>
        <v>4154</v>
      </c>
      <c r="G7" s="29">
        <f>'ESO informacija 12.27'!H7</f>
        <v>0</v>
      </c>
      <c r="H7" s="29">
        <f>[1]Sheet1!$G$8</f>
        <v>0</v>
      </c>
      <c r="I7" s="30">
        <f>'ESO informacija 12.27'!K7</f>
        <v>6999</v>
      </c>
      <c r="J7" s="10">
        <f>'ESO informacija 12.27'!L7</f>
        <v>17401</v>
      </c>
      <c r="K7" s="10">
        <f t="shared" si="0"/>
        <v>10402</v>
      </c>
      <c r="L7" s="11">
        <f t="shared" si="1"/>
        <v>0.5977817366817999</v>
      </c>
    </row>
    <row r="8" spans="1:12" x14ac:dyDescent="0.45">
      <c r="A8" s="28" t="s">
        <v>39</v>
      </c>
      <c r="B8" s="30">
        <f>SUM(B4:B7)</f>
        <v>1067</v>
      </c>
      <c r="C8" s="30">
        <f t="shared" ref="C8:I8" si="2">SUM(C4:C7)</f>
        <v>5461</v>
      </c>
      <c r="D8" s="30">
        <f t="shared" si="2"/>
        <v>114305</v>
      </c>
      <c r="E8" s="30">
        <f t="shared" si="2"/>
        <v>120345</v>
      </c>
      <c r="F8" s="30">
        <f t="shared" si="2"/>
        <v>907840</v>
      </c>
      <c r="G8" s="30">
        <f t="shared" si="2"/>
        <v>74</v>
      </c>
      <c r="H8" s="30">
        <f t="shared" si="2"/>
        <v>14</v>
      </c>
      <c r="I8" s="30">
        <f t="shared" si="2"/>
        <v>1187033</v>
      </c>
      <c r="J8" s="12">
        <f>'ESO informacija 12.27'!L8</f>
        <v>1710009</v>
      </c>
      <c r="K8" s="13">
        <f t="shared" si="0"/>
        <v>522976</v>
      </c>
      <c r="L8" s="14"/>
    </row>
    <row r="9" spans="1:12" ht="28.5" x14ac:dyDescent="0.45">
      <c r="A9" s="2" t="s">
        <v>40</v>
      </c>
      <c r="B9" s="15">
        <f t="shared" ref="B9:H9" si="3">B4/$I$4</f>
        <v>1.3711247409516234E-3</v>
      </c>
      <c r="C9" s="15">
        <f t="shared" si="3"/>
        <v>3.6319105733604068E-3</v>
      </c>
      <c r="D9" s="15">
        <f t="shared" si="3"/>
        <v>0.16134265558602501</v>
      </c>
      <c r="E9" s="15">
        <f t="shared" si="3"/>
        <v>0.15449749848234284</v>
      </c>
      <c r="F9" s="15">
        <f t="shared" si="3"/>
        <v>0.67610056310313793</v>
      </c>
      <c r="G9" s="16">
        <f t="shared" si="3"/>
        <v>8.3732808607732724E-5</v>
      </c>
      <c r="H9" s="15">
        <f t="shared" si="3"/>
        <v>1.046660107596659E-5</v>
      </c>
      <c r="I9" s="17"/>
      <c r="J9" s="18">
        <f>I4/J4</f>
        <v>0.97788194835368414</v>
      </c>
      <c r="K9" s="18">
        <f>K4/J4</f>
        <v>2.2118051646315876E-2</v>
      </c>
      <c r="L9" s="14"/>
    </row>
    <row r="10" spans="1:12" ht="28.5" x14ac:dyDescent="0.45">
      <c r="A10" s="2" t="s">
        <v>41</v>
      </c>
      <c r="B10" s="15">
        <f t="shared" ref="B10:H10" si="4">B5/$I$5</f>
        <v>1.0398472959625539E-3</v>
      </c>
      <c r="C10" s="15">
        <f t="shared" si="4"/>
        <v>5.667022937467233E-3</v>
      </c>
      <c r="D10" s="15">
        <f t="shared" si="4"/>
        <v>0.10244813073690126</v>
      </c>
      <c r="E10" s="15">
        <f t="shared" si="4"/>
        <v>0.10460168634845601</v>
      </c>
      <c r="F10" s="15">
        <f t="shared" si="4"/>
        <v>0.77880507352792094</v>
      </c>
      <c r="G10" s="16">
        <f t="shared" si="4"/>
        <v>6.951625376908439E-5</v>
      </c>
      <c r="H10" s="15">
        <f t="shared" si="4"/>
        <v>0</v>
      </c>
      <c r="I10" s="17"/>
      <c r="J10" s="18">
        <f>I5/J5</f>
        <v>0.93449598449557847</v>
      </c>
      <c r="K10" s="18">
        <f>K5/J5</f>
        <v>6.5504015504421517E-2</v>
      </c>
      <c r="L10" s="14"/>
    </row>
    <row r="11" spans="1:12" ht="28.5" x14ac:dyDescent="0.45">
      <c r="A11" s="2" t="s">
        <v>42</v>
      </c>
      <c r="B11" s="15">
        <f t="shared" ref="B11:H11" si="5">B6/$I$6</f>
        <v>5.0506845073425277E-4</v>
      </c>
      <c r="C11" s="15">
        <f t="shared" si="5"/>
        <v>2.7309228793470151E-3</v>
      </c>
      <c r="D11" s="15">
        <f t="shared" si="5"/>
        <v>6.9521783932224385E-2</v>
      </c>
      <c r="E11" s="15">
        <f t="shared" si="5"/>
        <v>8.1158662558438191E-2</v>
      </c>
      <c r="F11" s="15">
        <f t="shared" si="5"/>
        <v>0.76480053603244624</v>
      </c>
      <c r="G11" s="19">
        <f t="shared" si="5"/>
        <v>4.568458348350025E-5</v>
      </c>
      <c r="H11" s="15">
        <f t="shared" si="5"/>
        <v>3.2994421404750182E-5</v>
      </c>
      <c r="I11" s="17"/>
      <c r="J11" s="18">
        <f>I6/J6</f>
        <v>0.46027716674513064</v>
      </c>
      <c r="K11" s="18">
        <f>K6/J6</f>
        <v>0.53972283325486936</v>
      </c>
      <c r="L11" s="14"/>
    </row>
    <row r="12" spans="1:12" ht="28.5" x14ac:dyDescent="0.45">
      <c r="A12" s="2" t="s">
        <v>43</v>
      </c>
      <c r="B12" s="15">
        <f t="shared" ref="B12:H12" si="6">B7/$I$7</f>
        <v>2.7146735247892558E-3</v>
      </c>
      <c r="C12" s="15">
        <f t="shared" si="6"/>
        <v>1.7859694242034575E-2</v>
      </c>
      <c r="D12" s="15">
        <f t="shared" si="6"/>
        <v>0.10844406343763395</v>
      </c>
      <c r="E12" s="15">
        <f t="shared" si="6"/>
        <v>0.19731390198599799</v>
      </c>
      <c r="F12" s="15">
        <f t="shared" si="6"/>
        <v>0.59351335905129299</v>
      </c>
      <c r="G12" s="15">
        <f t="shared" si="6"/>
        <v>0</v>
      </c>
      <c r="H12" s="15">
        <f t="shared" si="6"/>
        <v>0</v>
      </c>
      <c r="I12" s="17"/>
      <c r="J12" s="18">
        <f>I7/J7</f>
        <v>0.4022182633182001</v>
      </c>
      <c r="K12" s="18">
        <f>K7/J7</f>
        <v>0.5977817366817999</v>
      </c>
      <c r="L12" s="14"/>
    </row>
    <row r="13" spans="1:12" ht="28.5" x14ac:dyDescent="0.45">
      <c r="A13" s="2" t="s">
        <v>44</v>
      </c>
      <c r="B13" s="15">
        <f t="shared" ref="B13:H13" si="7">B8/$I$8</f>
        <v>8.9887981210294912E-4</v>
      </c>
      <c r="C13" s="15">
        <f t="shared" si="7"/>
        <v>4.6005460673797611E-3</v>
      </c>
      <c r="D13" s="15">
        <f t="shared" si="7"/>
        <v>9.6294711267504773E-2</v>
      </c>
      <c r="E13" s="15">
        <f t="shared" si="7"/>
        <v>0.10138302810452617</v>
      </c>
      <c r="F13" s="15">
        <f t="shared" si="7"/>
        <v>0.76479760882806125</v>
      </c>
      <c r="G13" s="19">
        <f t="shared" si="7"/>
        <v>6.2340305619136121E-5</v>
      </c>
      <c r="H13" s="15">
        <f t="shared" si="7"/>
        <v>1.1794111873890617E-5</v>
      </c>
      <c r="I13" s="17"/>
      <c r="J13" s="18">
        <f>I8/J8</f>
        <v>0.69416769151507385</v>
      </c>
      <c r="K13" s="18">
        <f>K8/J8</f>
        <v>0.3058323084849261</v>
      </c>
      <c r="L13" s="14"/>
    </row>
    <row r="14" spans="1:12" x14ac:dyDescent="0.45">
      <c r="A14" s="5" t="s">
        <v>45</v>
      </c>
    </row>
    <row r="15" spans="1:12" x14ac:dyDescent="0.45">
      <c r="I15" s="20"/>
    </row>
    <row r="16" spans="1:12" x14ac:dyDescent="0.45">
      <c r="I16" s="20"/>
    </row>
    <row r="17" spans="9:9" x14ac:dyDescent="0.45">
      <c r="I17" s="20"/>
    </row>
    <row r="18" spans="9:9" x14ac:dyDescent="0.45">
      <c r="I18" s="20"/>
    </row>
    <row r="19" spans="9:9" x14ac:dyDescent="0.45">
      <c r="I19" s="20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L10" sqref="L10"/>
    </sheetView>
  </sheetViews>
  <sheetFormatPr defaultRowHeight="14.25" x14ac:dyDescent="0.45"/>
  <cols>
    <col min="1" max="1" width="23" bestFit="1" customWidth="1"/>
    <col min="2" max="2" width="13.86328125" customWidth="1"/>
    <col min="3" max="3" width="18.59765625" bestFit="1" customWidth="1"/>
    <col min="4" max="4" width="14.73046875" bestFit="1" customWidth="1"/>
    <col min="5" max="5" width="16" bestFit="1" customWidth="1"/>
    <col min="6" max="6" width="14.1328125" customWidth="1"/>
    <col min="7" max="7" width="13.8632812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86328125" customWidth="1"/>
    <col min="15" max="15" width="20.1328125" customWidth="1"/>
    <col min="16" max="16" width="14.3984375" bestFit="1" customWidth="1"/>
  </cols>
  <sheetData>
    <row r="1" spans="1:15" x14ac:dyDescent="0.45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45">
      <c r="A3" s="2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tr">
        <f>'ESO informacija 12.27'!G3</f>
        <v>Imlitex</v>
      </c>
      <c r="H3" s="25" t="s">
        <v>8</v>
      </c>
      <c r="I3" s="25" t="s">
        <v>46</v>
      </c>
      <c r="J3" s="25"/>
      <c r="K3" s="26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45">
      <c r="A4" s="1">
        <v>1</v>
      </c>
      <c r="B4" s="21">
        <f>'ESO informacija 12.27'!B4</f>
        <v>131</v>
      </c>
      <c r="C4" s="21">
        <f>'ESO informacija 12.27'!C4</f>
        <v>347</v>
      </c>
      <c r="D4" s="21">
        <f>'ESO informacija 12.27'!D4</f>
        <v>15415</v>
      </c>
      <c r="E4" s="21">
        <f>'ESO informacija 12.27'!E4</f>
        <v>14761</v>
      </c>
      <c r="F4" s="21">
        <f>'ESO informacija 12.27'!F4</f>
        <v>64596</v>
      </c>
      <c r="G4" s="21">
        <f>'ESO informacija 12.27'!G4</f>
        <v>1</v>
      </c>
      <c r="H4" s="21">
        <f>'ESO informacija 12.27'!H4</f>
        <v>8</v>
      </c>
      <c r="I4" s="24">
        <f>'ESO informacija 12.27'!P4</f>
        <v>283</v>
      </c>
      <c r="J4" s="21">
        <f>'ESO informacija 12.27'!J4</f>
        <v>0</v>
      </c>
      <c r="K4" s="21">
        <f>'ESO informacija 12.27'!K4</f>
        <v>95542</v>
      </c>
      <c r="L4" s="7">
        <f>'ESO informacija 12.27'!L4</f>
        <v>97703</v>
      </c>
      <c r="M4" s="7">
        <f>L4-K4</f>
        <v>2161</v>
      </c>
      <c r="N4" s="6">
        <f>M4/L4</f>
        <v>2.2118051646315876E-2</v>
      </c>
      <c r="O4" s="6">
        <f>1-N4</f>
        <v>0.97788194835368414</v>
      </c>
    </row>
    <row r="5" spans="1:15" x14ac:dyDescent="0.45">
      <c r="A5" s="1">
        <v>2</v>
      </c>
      <c r="B5" s="21">
        <f>'ESO informacija 12.27'!B5</f>
        <v>718</v>
      </c>
      <c r="C5" s="21">
        <f>'ESO informacija 12.27'!C5</f>
        <v>3913</v>
      </c>
      <c r="D5" s="21">
        <f>'ESO informacija 12.27'!D5</f>
        <v>70739</v>
      </c>
      <c r="E5" s="21">
        <f>'ESO informacija 12.27'!E5</f>
        <v>72226</v>
      </c>
      <c r="F5" s="21">
        <f>'ESO informacija 12.27'!F5</f>
        <v>537754</v>
      </c>
      <c r="G5" s="21">
        <f>'ESO informacija 12.27'!G5</f>
        <v>0</v>
      </c>
      <c r="H5" s="21">
        <f>'ESO informacija 12.27'!H5</f>
        <v>48</v>
      </c>
      <c r="I5" s="24">
        <f>'ESO informacija 12.27'!P5</f>
        <v>5088</v>
      </c>
      <c r="J5" s="21">
        <f>'ESO informacija 12.27'!J5</f>
        <v>0</v>
      </c>
      <c r="K5" s="21">
        <f>'ESO informacija 12.27'!K5</f>
        <v>690486</v>
      </c>
      <c r="L5" s="7">
        <f>'ESO informacija 12.27'!L5</f>
        <v>738886</v>
      </c>
      <c r="M5" s="7">
        <f t="shared" ref="M5:M8" si="0">L5-K5</f>
        <v>48400</v>
      </c>
      <c r="N5" s="6">
        <f t="shared" ref="N5:N8" si="1">M5/L5</f>
        <v>6.5504015504421517E-2</v>
      </c>
      <c r="O5" s="6">
        <f t="shared" ref="O5:O8" si="2">1-N5</f>
        <v>0.93449598449557847</v>
      </c>
    </row>
    <row r="6" spans="1:15" x14ac:dyDescent="0.45">
      <c r="A6" s="1">
        <v>3</v>
      </c>
      <c r="B6" s="21">
        <f>'ESO informacija 12.27'!B6</f>
        <v>199</v>
      </c>
      <c r="C6" s="21">
        <f>'ESO informacija 12.27'!C6</f>
        <v>1076</v>
      </c>
      <c r="D6" s="21">
        <f>'ESO informacija 12.27'!D6</f>
        <v>27392</v>
      </c>
      <c r="E6" s="21">
        <f>'ESO informacija 12.27'!E6</f>
        <v>31977</v>
      </c>
      <c r="F6" s="21">
        <f>'ESO informacija 12.27'!F6</f>
        <v>301336</v>
      </c>
      <c r="G6" s="21">
        <f>'ESO informacija 12.27'!G6</f>
        <v>13</v>
      </c>
      <c r="H6" s="21">
        <f>'ESO informacija 12.27'!H6</f>
        <v>18</v>
      </c>
      <c r="I6" s="24">
        <f>'ESO informacija 12.27'!P6</f>
        <v>31995</v>
      </c>
      <c r="J6" s="21">
        <f>'ESO informacija 12.27'!J6</f>
        <v>0</v>
      </c>
      <c r="K6" s="21">
        <f>'ESO informacija 12.27'!K6</f>
        <v>394006</v>
      </c>
      <c r="L6" s="7">
        <f>'ESO informacija 12.27'!L6</f>
        <v>856019</v>
      </c>
      <c r="M6" s="7">
        <f t="shared" si="0"/>
        <v>462013</v>
      </c>
      <c r="N6" s="6">
        <f t="shared" si="1"/>
        <v>0.53972283325486936</v>
      </c>
      <c r="O6" s="6">
        <f t="shared" si="2"/>
        <v>0.46027716674513064</v>
      </c>
    </row>
    <row r="7" spans="1:15" x14ac:dyDescent="0.45">
      <c r="A7" s="1" t="s">
        <v>17</v>
      </c>
      <c r="B7" s="21">
        <f>'ESO informacija 12.27'!B7</f>
        <v>19</v>
      </c>
      <c r="C7" s="21">
        <f>'ESO informacija 12.27'!C7</f>
        <v>125</v>
      </c>
      <c r="D7" s="21">
        <f>'ESO informacija 12.27'!D7</f>
        <v>759</v>
      </c>
      <c r="E7" s="21">
        <f>'ESO informacija 12.27'!E7</f>
        <v>1381</v>
      </c>
      <c r="F7" s="21">
        <f>'ESO informacija 12.27'!F7</f>
        <v>4154</v>
      </c>
      <c r="G7" s="21">
        <f>'ESO informacija 12.27'!G7</f>
        <v>0</v>
      </c>
      <c r="H7" s="21">
        <f>'ESO informacija 12.27'!H7</f>
        <v>0</v>
      </c>
      <c r="I7" s="24">
        <f>'ESO informacija 12.27'!P7</f>
        <v>561</v>
      </c>
      <c r="J7" s="21">
        <f>'ESO informacija 12.27'!J7</f>
        <v>0</v>
      </c>
      <c r="K7" s="21">
        <f>'ESO informacija 12.27'!K7</f>
        <v>6999</v>
      </c>
      <c r="L7" s="7">
        <f>'ESO informacija 12.27'!L7</f>
        <v>17401</v>
      </c>
      <c r="M7" s="7">
        <f t="shared" si="0"/>
        <v>10402</v>
      </c>
      <c r="N7" s="6">
        <f t="shared" si="1"/>
        <v>0.5977817366817999</v>
      </c>
      <c r="O7" s="6">
        <f t="shared" si="2"/>
        <v>0.4022182633182001</v>
      </c>
    </row>
    <row r="8" spans="1:15" x14ac:dyDescent="0.45">
      <c r="A8" s="1" t="s">
        <v>18</v>
      </c>
      <c r="B8" s="24">
        <f>SUM(B4:B7)</f>
        <v>1067</v>
      </c>
      <c r="C8" s="24">
        <f t="shared" ref="C8:J8" si="3">SUM(C4:C7)</f>
        <v>5461</v>
      </c>
      <c r="D8" s="24">
        <f t="shared" si="3"/>
        <v>114305</v>
      </c>
      <c r="E8" s="24">
        <f t="shared" si="3"/>
        <v>120345</v>
      </c>
      <c r="F8" s="24">
        <f t="shared" si="3"/>
        <v>907840</v>
      </c>
      <c r="G8" s="24">
        <f t="shared" si="3"/>
        <v>14</v>
      </c>
      <c r="H8" s="24">
        <f t="shared" si="3"/>
        <v>74</v>
      </c>
      <c r="I8" s="24">
        <f t="shared" si="3"/>
        <v>37927</v>
      </c>
      <c r="J8" s="24">
        <f t="shared" si="3"/>
        <v>0</v>
      </c>
      <c r="K8" s="24">
        <f>SUM(B8:J8)</f>
        <v>1187033</v>
      </c>
      <c r="L8" s="7">
        <f>SUM(L4:L7)</f>
        <v>1710009</v>
      </c>
      <c r="M8" s="7">
        <f t="shared" si="0"/>
        <v>522976</v>
      </c>
      <c r="N8" s="6">
        <f t="shared" si="1"/>
        <v>0.3058323084849261</v>
      </c>
      <c r="O8" s="6">
        <f t="shared" si="2"/>
        <v>0.69416769151507385</v>
      </c>
    </row>
    <row r="10" spans="1:15" x14ac:dyDescent="0.45">
      <c r="A10" t="s">
        <v>47</v>
      </c>
      <c r="B10" s="34">
        <f>B8-'ESO informacija 12.27'!B8</f>
        <v>0</v>
      </c>
      <c r="C10" s="34">
        <f>C8-'ESO informacija 12.27'!C8</f>
        <v>0</v>
      </c>
      <c r="D10" s="34">
        <f>D8-'ESO informacija 12.27'!D8</f>
        <v>0</v>
      </c>
      <c r="E10" s="34">
        <f>E8-'ESO informacija 12.27'!E8</f>
        <v>0</v>
      </c>
      <c r="F10" s="34">
        <f>F8-'ESO informacija 12.27'!F8</f>
        <v>0</v>
      </c>
      <c r="G10" s="34">
        <f>G8-'ESO informacija 12.27'!G8</f>
        <v>0</v>
      </c>
      <c r="H10" s="34">
        <f>H8-'ESO informacija 12.27'!H8</f>
        <v>0</v>
      </c>
      <c r="I10" s="34">
        <f>I8-'ESO informacija 12.27'!I8-'ESO informacija 12.27'!P8</f>
        <v>0</v>
      </c>
      <c r="J10" s="34">
        <f>J8-'ESO informacija 12.27'!J8</f>
        <v>0</v>
      </c>
      <c r="K10" s="34">
        <f>K8-'ESO informacija 12.27'!K8</f>
        <v>0</v>
      </c>
      <c r="L10" s="34">
        <f>L8-'ESO informacija 12.27'!L8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http://schemas.microsoft.com/office/2006/metadata/properties"/>
    <ds:schemaRef ds:uri="http://schemas.microsoft.com/office/infopath/2007/PartnerControls"/>
    <ds:schemaRef ds:uri="b4e5c526-2a0f-47d3-8da2-7a4c66b168aa"/>
    <ds:schemaRef ds:uri="http://purl.org/dc/terms/"/>
    <ds:schemaRef ds:uri="http://purl.org/dc/elements/1.1/"/>
    <ds:schemaRef ds:uri="0cd3c6b2-0c94-4514-a258-436dcc95bfc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2A2183-D3AB-4693-BE66-B8ABF242D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12.27</vt:lpstr>
      <vt:lpstr>1. Grafikai 12.27</vt:lpstr>
      <vt:lpstr>2. Tinklapiui 12.27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2022-12-27T13:05:47Z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